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450" windowHeight="111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F10" i="1" l="1"/>
  <c r="J16" i="1"/>
  <c r="J15" i="1"/>
  <c r="J14" i="1"/>
  <c r="I16" i="1"/>
  <c r="I15" i="1"/>
  <c r="H16" i="1"/>
  <c r="H15" i="1"/>
  <c r="H14" i="1"/>
  <c r="G16" i="1"/>
  <c r="G14" i="1"/>
  <c r="G15" i="1"/>
  <c r="J4" i="1"/>
  <c r="I4" i="1"/>
  <c r="H4" i="1"/>
  <c r="G4" i="1"/>
  <c r="F20" i="1" l="1"/>
  <c r="G9" i="1" l="1"/>
  <c r="J9" i="1"/>
  <c r="I9" i="1"/>
  <c r="H9" i="1"/>
  <c r="I14" i="1" l="1"/>
  <c r="I13" i="1"/>
  <c r="G5" i="1"/>
  <c r="H5" i="1"/>
  <c r="E10" i="1" l="1"/>
  <c r="J13" i="1" l="1"/>
  <c r="H13" i="1"/>
  <c r="G13" i="1"/>
  <c r="J19" i="1"/>
  <c r="I19" i="1"/>
  <c r="H19" i="1"/>
  <c r="G19" i="1"/>
  <c r="J18" i="1"/>
  <c r="I18" i="1"/>
  <c r="H18" i="1"/>
  <c r="G18" i="1"/>
  <c r="J8" i="1"/>
  <c r="I8" i="1"/>
  <c r="H8" i="1"/>
  <c r="G8" i="1"/>
  <c r="J7" i="1"/>
  <c r="I7" i="1"/>
  <c r="H7" i="1"/>
  <c r="G7" i="1"/>
  <c r="J5" i="1"/>
  <c r="I5" i="1"/>
  <c r="H10" i="1" l="1"/>
  <c r="G10" i="1"/>
  <c r="J10" i="1"/>
  <c r="I10" i="1"/>
  <c r="E20" i="1" l="1"/>
  <c r="G20" i="1" l="1"/>
  <c r="J20" i="1"/>
  <c r="I20" i="1"/>
  <c r="H20" i="1"/>
</calcChain>
</file>

<file path=xl/sharedStrings.xml><?xml version="1.0" encoding="utf-8"?>
<sst xmlns="http://schemas.openxmlformats.org/spreadsheetml/2006/main" count="56" uniqueCount="46">
  <si>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</si>
  <si>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</si>
  <si>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</si>
  <si>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</si>
  <si>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</si>
  <si>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</si>
  <si>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</si>
  <si>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</si>
  <si>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</si>
  <si>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</si>
  <si>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</si>
  <si>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</si>
  <si>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</si>
  <si>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</si>
  <si>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</si>
  <si>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</si>
  <si>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гарнир</t>
  </si>
  <si>
    <t>сладкое</t>
  </si>
  <si>
    <t>Отд./корп</t>
  </si>
  <si>
    <t>№ рец.</t>
  </si>
  <si>
    <t>Выход, г</t>
  </si>
  <si>
    <t>2 блюдо</t>
  </si>
  <si>
    <t>46.3</t>
  </si>
  <si>
    <t>пром</t>
  </si>
  <si>
    <t>Макароны отварные</t>
  </si>
  <si>
    <t>хлеб черн.</t>
  </si>
  <si>
    <t>хлеб бел.</t>
  </si>
  <si>
    <t>41/1</t>
  </si>
  <si>
    <t>36.1</t>
  </si>
  <si>
    <t>Какао на молоке</t>
  </si>
  <si>
    <t>Салат из картофеля с соленым огурцом, луком и растительным маслом</t>
  </si>
  <si>
    <t>Напиток "Золотой шар"</t>
  </si>
  <si>
    <t>Хлеб пшеничный витаминизированный</t>
  </si>
  <si>
    <t>20/1</t>
  </si>
  <si>
    <t>Салат из свежих помидор с зеленью и растительным маслом</t>
  </si>
  <si>
    <t>37/10</t>
  </si>
  <si>
    <t>Мясо кур отварное в соусе</t>
  </si>
  <si>
    <t>44236</t>
  </si>
  <si>
    <t>Хлеб ржано-пшеничный витаминизированный</t>
  </si>
  <si>
    <t>37/2</t>
  </si>
  <si>
    <t>16/81</t>
  </si>
  <si>
    <t>39/3</t>
  </si>
  <si>
    <t>Суп с крупой, рыбной консервой, зеленью</t>
  </si>
  <si>
    <t>Биточки мясные паровые</t>
  </si>
  <si>
    <t>Каша гречневая рассыпчатая</t>
  </si>
  <si>
    <t>МАОУ НОШ №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</si>
</sst>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\ ##0.00_р_._-;\-* #\ ##0.00_р_._-;_-* &quot;-&quot;??_р_.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7" fillId="0" borderId="0"/>
    <xf numFmtId="165" fontId="5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0" fontId="12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2">
    <xf numFmtId="0" fontId="0" fillId="0" borderId="0" xfId="0"/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7" fillId="0" borderId="1" xfId="5" applyBorder="1"/>
    <xf numFmtId="0" fontId="7" fillId="3" borderId="1" xfId="5" applyFill="1" applyBorder="1" applyAlignment="1" applyProtection="1">
      <alignment wrapText="1"/>
      <protection locked="0"/>
    </xf>
    <xf numFmtId="1" fontId="7" fillId="3" borderId="1" xfId="5" applyNumberFormat="1" applyFill="1" applyBorder="1" applyProtection="1">
      <protection locked="0"/>
    </xf>
    <xf numFmtId="2" fontId="7" fillId="3" borderId="1" xfId="5" applyNumberFormat="1" applyFill="1" applyBorder="1" applyProtection="1">
      <protection locked="0"/>
    </xf>
    <xf numFmtId="1" fontId="7" fillId="3" borderId="5" xfId="5" applyNumberFormat="1" applyFill="1" applyBorder="1" applyProtection="1">
      <protection locked="0"/>
    </xf>
    <xf numFmtId="0" fontId="7" fillId="2" borderId="1" xfId="5" applyFill="1" applyBorder="1" applyProtection="1">
      <protection locked="0"/>
    </xf>
    <xf numFmtId="0" fontId="0" fillId="0" borderId="1" xfId="0" applyFill="1" applyBorder="1" applyProtection="1">
      <protection locked="0"/>
    </xf>
    <xf numFmtId="2" fontId="6" fillId="4" borderId="0" xfId="7" applyNumberFormat="1" applyFont="1" applyFill="1" applyBorder="1" applyAlignment="1">
      <alignment horizontal="left" vertical="center"/>
    </xf>
    <xf numFmtId="2" fontId="6" fillId="0" borderId="0" xfId="7" applyNumberFormat="1" applyFont="1" applyBorder="1" applyAlignment="1">
      <alignment horizontal="left" vertical="center"/>
    </xf>
    <xf numFmtId="0" fontId="8" fillId="0" borderId="1" xfId="7" applyFont="1" applyFill="1" applyBorder="1" applyAlignment="1">
      <alignment horizontal="left" vertical="center" wrapText="1"/>
    </xf>
    <xf numFmtId="49" fontId="8" fillId="0" borderId="1" xfId="7" applyNumberFormat="1" applyFont="1" applyFill="1" applyBorder="1" applyAlignment="1">
      <alignment horizontal="left" vertical="center"/>
    </xf>
    <xf numFmtId="2" fontId="6" fillId="0" borderId="1" xfId="7" applyNumberFormat="1" applyFont="1" applyBorder="1" applyAlignment="1">
      <alignment horizontal="left" vertical="center" wrapText="1"/>
    </xf>
    <xf numFmtId="0" fontId="6" fillId="0" borderId="1" xfId="7" applyFont="1" applyBorder="1" applyAlignment="1">
      <alignment horizontal="left" vertical="center" wrapText="1"/>
    </xf>
    <xf numFmtId="49" fontId="6" fillId="0" borderId="1" xfId="7" applyNumberFormat="1" applyFont="1" applyFill="1" applyBorder="1" applyAlignment="1">
      <alignment horizontal="left" vertical="center"/>
    </xf>
    <xf numFmtId="2" fontId="10" fillId="0" borderId="1" xfId="7" applyNumberFormat="1" applyFont="1" applyFill="1" applyBorder="1" applyAlignment="1">
      <alignment horizontal="left" vertical="center"/>
    </xf>
    <xf numFmtId="2" fontId="8" fillId="0" borderId="1" xfId="7" applyNumberFormat="1" applyFont="1" applyFill="1" applyBorder="1" applyAlignment="1">
      <alignment horizontal="left" vertical="center"/>
    </xf>
    <xf numFmtId="2" fontId="6" fillId="0" borderId="1" xfId="7" applyNumberFormat="1" applyFont="1" applyBorder="1" applyAlignment="1">
      <alignment horizontal="left" vertical="center"/>
    </xf>
    <xf numFmtId="2" fontId="6" fillId="5" borderId="1" xfId="8" applyNumberFormat="1" applyFont="1" applyFill="1" applyBorder="1" applyAlignment="1">
      <alignment horizontal="left" vertical="center"/>
    </xf>
    <xf numFmtId="2" fontId="6" fillId="0" borderId="1" xfId="8" applyNumberFormat="1" applyFont="1" applyFill="1" applyBorder="1" applyAlignment="1" applyProtection="1">
      <alignment horizontal="left" vertical="center"/>
      <protection locked="0"/>
    </xf>
    <xf numFmtId="2" fontId="6" fillId="0" borderId="1" xfId="8" applyNumberFormat="1" applyFont="1" applyBorder="1" applyAlignment="1">
      <alignment horizontal="left" vertical="center"/>
    </xf>
    <xf numFmtId="2" fontId="6" fillId="0" borderId="1" xfId="8" applyNumberFormat="1" applyFont="1" applyFill="1" applyBorder="1" applyAlignment="1">
      <alignment horizontal="left" vertical="center"/>
    </xf>
    <xf numFmtId="2" fontId="6" fillId="0" borderId="1" xfId="7" applyNumberFormat="1" applyFont="1" applyFill="1" applyBorder="1" applyAlignment="1">
      <alignment horizontal="left" vertical="center" wrapText="1"/>
    </xf>
    <xf numFmtId="0" fontId="11" fillId="0" borderId="1" xfId="5" applyFont="1" applyFill="1" applyBorder="1" applyAlignment="1" applyProtection="1">
      <alignment vertical="top" wrapText="1"/>
      <protection locked="0"/>
    </xf>
    <xf numFmtId="0" fontId="2" fillId="0" borderId="1" xfId="5" applyFont="1" applyBorder="1"/>
    <xf numFmtId="49" fontId="7" fillId="3" borderId="1" xfId="5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11" fillId="0" borderId="1" xfId="5" applyNumberFormat="1" applyFont="1" applyFill="1" applyBorder="1" applyAlignment="1" applyProtection="1">
      <alignment horizontal="left" vertical="center" wrapText="1"/>
      <protection locked="0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2" fontId="8" fillId="0" borderId="5" xfId="7" applyNumberFormat="1" applyFont="1" applyFill="1" applyBorder="1" applyAlignment="1">
      <alignment horizontal="left" vertical="center"/>
    </xf>
    <xf numFmtId="2" fontId="6" fillId="0" borderId="5" xfId="7" applyNumberFormat="1" applyFont="1" applyBorder="1" applyAlignment="1">
      <alignment horizontal="left" vertical="center"/>
    </xf>
    <xf numFmtId="2" fontId="11" fillId="0" borderId="5" xfId="5" applyNumberFormat="1" applyFont="1" applyFill="1" applyBorder="1" applyAlignment="1" applyProtection="1">
      <alignment horizontal="left" vertical="center" wrapText="1"/>
      <protection locked="0"/>
    </xf>
    <xf numFmtId="0" fontId="7" fillId="0" borderId="1" xfId="5" applyFill="1" applyBorder="1"/>
    <xf numFmtId="2" fontId="10" fillId="0" borderId="5" xfId="7" applyNumberFormat="1" applyFont="1" applyFill="1" applyBorder="1" applyAlignment="1">
      <alignment horizontal="left" vertical="center"/>
    </xf>
    <xf numFmtId="0" fontId="0" fillId="0" borderId="11" xfId="0" applyBorder="1"/>
    <xf numFmtId="0" fontId="7" fillId="3" borderId="1" xfId="5" applyFill="1" applyBorder="1" applyProtection="1">
      <protection locked="0"/>
    </xf>
    <xf numFmtId="2" fontId="6" fillId="0" borderId="5" xfId="8" applyNumberFormat="1" applyFont="1" applyFill="1" applyBorder="1" applyAlignment="1">
      <alignment horizontal="left" vertical="center"/>
    </xf>
    <xf numFmtId="2" fontId="6" fillId="0" borderId="5" xfId="8" applyNumberFormat="1" applyFont="1" applyBorder="1" applyAlignment="1">
      <alignment horizontal="left" vertical="center"/>
    </xf>
    <xf numFmtId="0" fontId="0" fillId="0" borderId="12" xfId="0" applyBorder="1"/>
    <xf numFmtId="0" fontId="0" fillId="0" borderId="4" xfId="0" applyBorder="1" applyAlignment="1">
      <alignment horizontal="center" wrapText="1"/>
    </xf>
    <xf numFmtId="2" fontId="6" fillId="0" borderId="1" xfId="7" applyNumberFormat="1" applyFont="1" applyFill="1" applyBorder="1" applyAlignment="1">
      <alignment vertical="center" wrapText="1"/>
    </xf>
    <xf numFmtId="2" fontId="8" fillId="0" borderId="1" xfId="7" applyNumberFormat="1" applyFont="1" applyFill="1" applyBorder="1" applyAlignment="1">
      <alignment vertical="center" wrapText="1"/>
    </xf>
    <xf numFmtId="49" fontId="8" fillId="2" borderId="1" xfId="7" applyNumberFormat="1" applyFont="1" applyFill="1" applyBorder="1" applyAlignment="1">
      <alignment horizontal="left" vertical="center" wrapText="1"/>
    </xf>
    <xf numFmtId="0" fontId="6" fillId="5" borderId="1" xfId="1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2" fontId="11" fillId="0" borderId="1" xfId="4" applyNumberFormat="1" applyFont="1" applyFill="1" applyBorder="1" applyAlignment="1">
      <alignment vertical="center" wrapText="1"/>
    </xf>
    <xf numFmtId="0" fontId="11" fillId="0" borderId="1" xfId="4" applyFont="1" applyFill="1" applyBorder="1" applyAlignment="1">
      <alignment vertical="center" wrapText="1"/>
    </xf>
    <xf numFmtId="0" fontId="1" fillId="0" borderId="1" xfId="5" applyFont="1" applyBorder="1"/>
    <xf numFmtId="0" fontId="0" fillId="2" borderId="2" xfId="0" applyFill="1" applyBorder="1" applyAlignment="1" applyProtection="1">
      <alignment horizontal="right"/>
      <protection locked="0"/>
    </xf>
    <xf numFmtId="0" fontId="0" fillId="2" borderId="8" xfId="0" applyFill="1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/>
      <protection locked="0"/>
    </xf>
    <xf numFmtId="0" fontId="0" fillId="0" borderId="11" xfId="0" applyBorder="1" applyAlignment="1">
      <alignment vertical="top"/>
    </xf>
  </cellXfs>
  <cellStyles count="17">
    <cellStyle name="Обычный" xfId="0" builtinId="0"/>
    <cellStyle name="Обычный 11" xfId="1"/>
    <cellStyle name="Обычный 12" xfId="2"/>
    <cellStyle name="Обычный 2" xfId="4"/>
    <cellStyle name="Обычный 2 2" xfId="11"/>
    <cellStyle name="Обычный 2 3" xfId="9"/>
    <cellStyle name="Обычный 3" xfId="7"/>
    <cellStyle name="Обычный 3 2" xfId="12"/>
    <cellStyle name="Обычный 3 3" xfId="13"/>
    <cellStyle name="Обычный 3 4" xfId="14"/>
    <cellStyle name="Обычный 3 5" xfId="15"/>
    <cellStyle name="Обычный 3 6" xfId="16"/>
    <cellStyle name="Обычный 4" xfId="5"/>
    <cellStyle name="Обычный 4 2" xfId="10"/>
    <cellStyle name="Обычный 5" xfId="8"/>
    <cellStyle name="Финансовый 10" xfId="3"/>
    <cellStyle name="Финансовый 10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1"/>
  <sheetViews>
    <sheetView showGridLines="0" showRowColHeaders="0" tabSelected="1" zoomScale="85" zoomScaleNormal="85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 x14ac:dyDescent="0.25">
      <c r="A1" t="s">
        <v>0</v>
      </c>
      <c r="B1" s="58" t="s">
        <v>45</v>
      </c>
      <c r="C1" s="59"/>
      <c r="D1" s="60"/>
      <c r="E1" t="s">
        <v>18</v>
      </c>
      <c r="F1" s="4"/>
      <c r="I1" t="s">
        <v>1</v>
      </c>
      <c r="J1" s="33">
        <v>46267</v>
      </c>
    </row>
    <row r="2" spans="1:11" ht="7.5" customHeight="1" thickBot="1" x14ac:dyDescent="0.3"/>
    <row r="3" spans="1:11" x14ac:dyDescent="0.25">
      <c r="A3" s="35" t="s">
        <v>2</v>
      </c>
      <c r="B3" s="36" t="s">
        <v>3</v>
      </c>
      <c r="C3" s="37" t="s">
        <v>19</v>
      </c>
      <c r="D3" s="49" t="s">
        <v>4</v>
      </c>
      <c r="E3" s="36" t="s">
        <v>20</v>
      </c>
      <c r="F3" s="36" t="s">
        <v>5</v>
      </c>
      <c r="G3" s="36" t="s">
        <v>6</v>
      </c>
      <c r="H3" s="36" t="s">
        <v>7</v>
      </c>
      <c r="I3" s="36" t="s">
        <v>8</v>
      </c>
      <c r="J3" s="38" t="s">
        <v>9</v>
      </c>
    </row>
    <row r="4" spans="1:11" ht="15.75" x14ac:dyDescent="0.25">
      <c r="A4" s="61" t="s">
        <v>10</v>
      </c>
      <c r="B4" s="7" t="s">
        <v>21</v>
      </c>
      <c r="C4" s="20" t="s">
        <v>37</v>
      </c>
      <c r="D4" s="19" t="s">
        <v>36</v>
      </c>
      <c r="E4" s="22">
        <v>100</v>
      </c>
      <c r="F4" s="27">
        <v>65.650000000000006</v>
      </c>
      <c r="G4" s="27">
        <f>E4*200/100</f>
        <v>200</v>
      </c>
      <c r="H4" s="22">
        <f>E4*11.6/100</f>
        <v>11.6</v>
      </c>
      <c r="I4" s="22">
        <f>E4*12.1/100</f>
        <v>12.1</v>
      </c>
      <c r="J4" s="39">
        <f>E4*11.2/100</f>
        <v>11.2</v>
      </c>
    </row>
    <row r="5" spans="1:11" ht="15.75" x14ac:dyDescent="0.25">
      <c r="A5" s="61"/>
      <c r="B5" s="7" t="s">
        <v>16</v>
      </c>
      <c r="C5" s="20" t="s">
        <v>22</v>
      </c>
      <c r="D5" s="18" t="s">
        <v>24</v>
      </c>
      <c r="E5" s="22">
        <v>180</v>
      </c>
      <c r="F5" s="24">
        <v>11.35</v>
      </c>
      <c r="G5" s="27">
        <f>E5*177.75/150</f>
        <v>213.3</v>
      </c>
      <c r="H5" s="22">
        <f>E5*5.33/150</f>
        <v>6.3959999999999999</v>
      </c>
      <c r="I5" s="22">
        <f>E5*3/150</f>
        <v>3.6</v>
      </c>
      <c r="J5" s="39">
        <f>E5*32.4/150</f>
        <v>38.880000000000003</v>
      </c>
    </row>
    <row r="6" spans="1:11" ht="15.75" x14ac:dyDescent="0.25">
      <c r="A6" s="61"/>
      <c r="B6" s="7" t="s">
        <v>11</v>
      </c>
      <c r="C6" s="20" t="s">
        <v>28</v>
      </c>
      <c r="D6" s="28" t="s">
        <v>29</v>
      </c>
      <c r="E6" s="22">
        <v>200</v>
      </c>
      <c r="F6" s="27">
        <v>23.07</v>
      </c>
      <c r="G6" s="26">
        <v>135</v>
      </c>
      <c r="H6" s="23">
        <v>3.6</v>
      </c>
      <c r="I6" s="23">
        <v>3.3</v>
      </c>
      <c r="J6" s="40">
        <v>22.8</v>
      </c>
    </row>
    <row r="7" spans="1:11" ht="15.75" x14ac:dyDescent="0.25">
      <c r="A7" s="61"/>
      <c r="B7" s="30" t="s">
        <v>26</v>
      </c>
      <c r="C7" s="20" t="s">
        <v>23</v>
      </c>
      <c r="D7" s="28" t="s">
        <v>32</v>
      </c>
      <c r="E7" s="22">
        <v>35</v>
      </c>
      <c r="F7" s="27">
        <v>3.72</v>
      </c>
      <c r="G7" s="26">
        <f>E7*70.14/30</f>
        <v>81.83</v>
      </c>
      <c r="H7" s="23">
        <f>E7*2.37/30</f>
        <v>2.7650000000000001</v>
      </c>
      <c r="I7" s="23">
        <f>E7*0.3/30</f>
        <v>0.35</v>
      </c>
      <c r="J7" s="40">
        <f>E7*14.49/30</f>
        <v>16.905000000000001</v>
      </c>
    </row>
    <row r="8" spans="1:11" ht="31.5" x14ac:dyDescent="0.25">
      <c r="A8" s="61"/>
      <c r="B8" s="7" t="s">
        <v>25</v>
      </c>
      <c r="C8" s="20" t="s">
        <v>23</v>
      </c>
      <c r="D8" s="50" t="s">
        <v>38</v>
      </c>
      <c r="E8" s="22">
        <v>30</v>
      </c>
      <c r="F8" s="26">
        <v>2.95</v>
      </c>
      <c r="G8" s="26">
        <f>E8*68.97/30</f>
        <v>68.97</v>
      </c>
      <c r="H8" s="23">
        <f>E8*1.68/30</f>
        <v>1.68</v>
      </c>
      <c r="I8" s="23">
        <f>E8*0.33/30</f>
        <v>0.33</v>
      </c>
      <c r="J8" s="40">
        <f>E8*14.82/30</f>
        <v>14.82</v>
      </c>
    </row>
    <row r="9" spans="1:11" ht="31.5" x14ac:dyDescent="0.25">
      <c r="A9" s="61"/>
      <c r="B9" s="57" t="s">
        <v>14</v>
      </c>
      <c r="C9" s="20" t="s">
        <v>33</v>
      </c>
      <c r="D9" s="29" t="s">
        <v>34</v>
      </c>
      <c r="E9" s="22">
        <v>60</v>
      </c>
      <c r="F9" s="26">
        <v>18.29</v>
      </c>
      <c r="G9" s="26">
        <f>E9*82/100</f>
        <v>49.2</v>
      </c>
      <c r="H9" s="34">
        <f>E9*1.3/100</f>
        <v>0.78</v>
      </c>
      <c r="I9" s="34">
        <f>E9*6.1/100</f>
        <v>3.66</v>
      </c>
      <c r="J9" s="41">
        <f>E9*4.1/100</f>
        <v>2.4599999999999995</v>
      </c>
    </row>
    <row r="10" spans="1:11" ht="15.75" x14ac:dyDescent="0.25">
      <c r="A10" s="61"/>
      <c r="B10" s="42"/>
      <c r="C10" s="17"/>
      <c r="D10" s="51"/>
      <c r="E10" s="21">
        <f>E4+E5+E6+E7+E8+E9</f>
        <v>605</v>
      </c>
      <c r="F10" s="21">
        <f>F4+F5+F6+F7+F8+F9+0.01</f>
        <v>125.04</v>
      </c>
      <c r="G10" s="21">
        <f t="shared" ref="G10:J10" si="0">G4+G5+G6+G7+G8+G9</f>
        <v>748.30000000000007</v>
      </c>
      <c r="H10" s="21">
        <f>H4+H5+H6+H7+H8+H9</f>
        <v>26.821000000000002</v>
      </c>
      <c r="I10" s="21">
        <f t="shared" si="0"/>
        <v>23.34</v>
      </c>
      <c r="J10" s="43">
        <f t="shared" si="0"/>
        <v>107.06499999999998</v>
      </c>
    </row>
    <row r="11" spans="1:11" x14ac:dyDescent="0.25">
      <c r="A11" s="44" t="s">
        <v>12</v>
      </c>
      <c r="B11" s="12"/>
      <c r="C11" s="31"/>
      <c r="D11" s="8"/>
      <c r="E11" s="9"/>
      <c r="F11" s="10"/>
      <c r="G11" s="9"/>
      <c r="H11" s="9"/>
      <c r="I11" s="9"/>
      <c r="J11" s="11"/>
    </row>
    <row r="12" spans="1:11" ht="15.75" x14ac:dyDescent="0.25">
      <c r="A12" s="44"/>
      <c r="B12" s="45"/>
      <c r="C12" s="31"/>
      <c r="D12" s="52"/>
      <c r="E12" s="9"/>
      <c r="F12" s="10"/>
      <c r="G12" s="9"/>
      <c r="H12" s="9"/>
      <c r="I12" s="9"/>
      <c r="J12" s="11"/>
    </row>
    <row r="13" spans="1:11" ht="31.5" x14ac:dyDescent="0.25">
      <c r="A13" s="44" t="s">
        <v>13</v>
      </c>
      <c r="B13" s="7" t="s">
        <v>14</v>
      </c>
      <c r="C13" s="20" t="s">
        <v>27</v>
      </c>
      <c r="D13" s="28" t="s">
        <v>30</v>
      </c>
      <c r="E13" s="27">
        <v>60</v>
      </c>
      <c r="F13" s="26">
        <v>11.95</v>
      </c>
      <c r="G13" s="27">
        <f>E13*183.84/60</f>
        <v>183.84</v>
      </c>
      <c r="H13" s="27">
        <f>E13*3.24/60</f>
        <v>3.24</v>
      </c>
      <c r="I13" s="27">
        <f>E13*7.74/60</f>
        <v>7.74</v>
      </c>
      <c r="J13" s="46">
        <f>E13*25.26/60</f>
        <v>25.26</v>
      </c>
      <c r="K13" s="14"/>
    </row>
    <row r="14" spans="1:11" ht="31.5" x14ac:dyDescent="0.25">
      <c r="A14" s="44"/>
      <c r="B14" s="7" t="s">
        <v>15</v>
      </c>
      <c r="C14" s="20" t="s">
        <v>39</v>
      </c>
      <c r="D14" s="54" t="s">
        <v>42</v>
      </c>
      <c r="E14" s="27">
        <v>200</v>
      </c>
      <c r="F14" s="26">
        <v>22.38</v>
      </c>
      <c r="G14" s="27">
        <f>E14*106.4/200</f>
        <v>106.4</v>
      </c>
      <c r="H14" s="27">
        <f>E14*8.06/200</f>
        <v>8.06</v>
      </c>
      <c r="I14" s="27">
        <f>E14*3.84/200</f>
        <v>3.84</v>
      </c>
      <c r="J14" s="46">
        <f>E14*10.48/200</f>
        <v>10.48</v>
      </c>
      <c r="K14" s="15"/>
    </row>
    <row r="15" spans="1:11" ht="15.75" x14ac:dyDescent="0.25">
      <c r="A15" s="44"/>
      <c r="B15" s="7" t="s">
        <v>21</v>
      </c>
      <c r="C15" s="20" t="s">
        <v>40</v>
      </c>
      <c r="D15" s="55" t="s">
        <v>43</v>
      </c>
      <c r="E15" s="27">
        <v>100</v>
      </c>
      <c r="F15" s="26">
        <v>79.39</v>
      </c>
      <c r="G15" s="26">
        <f>E15*194/100</f>
        <v>194</v>
      </c>
      <c r="H15" s="26">
        <f>E15*13/100</f>
        <v>13</v>
      </c>
      <c r="I15" s="26">
        <f>E15*12.9/100</f>
        <v>12.9</v>
      </c>
      <c r="J15" s="47">
        <f>E15*6.4/100</f>
        <v>6.4</v>
      </c>
      <c r="K15" s="15"/>
    </row>
    <row r="16" spans="1:11" ht="15.75" x14ac:dyDescent="0.25">
      <c r="A16" s="44"/>
      <c r="B16" s="7" t="s">
        <v>16</v>
      </c>
      <c r="C16" s="20" t="s">
        <v>41</v>
      </c>
      <c r="D16" s="56" t="s">
        <v>44</v>
      </c>
      <c r="E16" s="25">
        <v>160</v>
      </c>
      <c r="F16" s="26">
        <v>12.58</v>
      </c>
      <c r="G16" s="27">
        <f>E16*242/200</f>
        <v>193.6</v>
      </c>
      <c r="H16" s="27">
        <f>E16*8.84/200</f>
        <v>7.0720000000000001</v>
      </c>
      <c r="I16" s="27">
        <f>E16*5.92/200</f>
        <v>4.7360000000000007</v>
      </c>
      <c r="J16" s="46">
        <f>E16*38.4/200</f>
        <v>30.72</v>
      </c>
      <c r="K16" s="15"/>
    </row>
    <row r="17" spans="1:11" ht="15.75" x14ac:dyDescent="0.25">
      <c r="A17" s="44"/>
      <c r="B17" s="7" t="s">
        <v>17</v>
      </c>
      <c r="C17" s="20" t="s">
        <v>35</v>
      </c>
      <c r="D17" s="53" t="s">
        <v>31</v>
      </c>
      <c r="E17" s="27">
        <v>200</v>
      </c>
      <c r="F17" s="26">
        <v>12.61</v>
      </c>
      <c r="G17" s="27">
        <v>48</v>
      </c>
      <c r="H17" s="27">
        <v>0</v>
      </c>
      <c r="I17" s="27">
        <v>0</v>
      </c>
      <c r="J17" s="46">
        <v>12</v>
      </c>
      <c r="K17" s="15"/>
    </row>
    <row r="18" spans="1:11" ht="15.75" x14ac:dyDescent="0.25">
      <c r="A18" s="44"/>
      <c r="B18" s="7" t="s">
        <v>26</v>
      </c>
      <c r="C18" s="20" t="s">
        <v>23</v>
      </c>
      <c r="D18" s="28" t="s">
        <v>32</v>
      </c>
      <c r="E18" s="22">
        <v>30</v>
      </c>
      <c r="F18" s="27">
        <v>3.19</v>
      </c>
      <c r="G18" s="26">
        <f>E18*70.14/30</f>
        <v>70.14</v>
      </c>
      <c r="H18" s="23">
        <f>E18*2.37/30</f>
        <v>2.37</v>
      </c>
      <c r="I18" s="23">
        <f>E18*0.3/30</f>
        <v>0.3</v>
      </c>
      <c r="J18" s="40">
        <f>E18*14.49/30</f>
        <v>14.49</v>
      </c>
      <c r="K18" s="15"/>
    </row>
    <row r="19" spans="1:11" ht="31.5" x14ac:dyDescent="0.25">
      <c r="A19" s="44"/>
      <c r="B19" s="13" t="s">
        <v>25</v>
      </c>
      <c r="C19" s="20" t="s">
        <v>23</v>
      </c>
      <c r="D19" s="50" t="s">
        <v>38</v>
      </c>
      <c r="E19" s="22">
        <v>30</v>
      </c>
      <c r="F19" s="26">
        <v>2.95</v>
      </c>
      <c r="G19" s="26">
        <f>E19*68.97/30</f>
        <v>68.97</v>
      </c>
      <c r="H19" s="23">
        <f>E19*1.68/30</f>
        <v>1.68</v>
      </c>
      <c r="I19" s="23">
        <f>E19*0.33/30</f>
        <v>0.33</v>
      </c>
      <c r="J19" s="40">
        <f>E19*14.82/30</f>
        <v>14.82</v>
      </c>
      <c r="K19" s="15"/>
    </row>
    <row r="20" spans="1:11" ht="15.75" x14ac:dyDescent="0.25">
      <c r="A20" s="44"/>
      <c r="B20" s="13"/>
      <c r="C20" s="17"/>
      <c r="D20" s="16"/>
      <c r="E20" s="21">
        <f>E13+E14+E15+E16+E17+E18+E19</f>
        <v>780</v>
      </c>
      <c r="F20" s="21">
        <f>F13+F14+F15+F16+F17+F18+F19</f>
        <v>145.04999999999998</v>
      </c>
      <c r="G20" s="21">
        <f t="shared" ref="G20:J20" si="1">G13+G14+G15+G16+G17+G18+G19</f>
        <v>864.95</v>
      </c>
      <c r="H20" s="21">
        <f t="shared" si="1"/>
        <v>35.421999999999997</v>
      </c>
      <c r="I20" s="21">
        <f t="shared" si="1"/>
        <v>29.846</v>
      </c>
      <c r="J20" s="43">
        <f t="shared" si="1"/>
        <v>114.16999999999999</v>
      </c>
    </row>
    <row r="21" spans="1:11" ht="15.75" thickBot="1" x14ac:dyDescent="0.3">
      <c r="A21" s="48"/>
      <c r="B21" s="1"/>
      <c r="C21" s="32"/>
      <c r="D21" s="6"/>
      <c r="E21" s="2"/>
      <c r="F21" s="5"/>
      <c r="G21" s="2"/>
      <c r="H21" s="2"/>
      <c r="I21" s="2"/>
      <c r="J21" s="3"/>
    </row>
  </sheetData>
  <mergeCells count="2">
    <mergeCell ref="B1:D1"/>
    <mergeCell ref="A4:A10"/>
  </mergeCells>
  <pageMargins left="0.25" right="0.25" top="0.75" bottom="0.75" header="0.3" footer="0.3"/>
  <pageSetup paperSize="9" orientation="landscape" r:id="rId1"/>
  <ignoredErrors>
    <ignoredError sqref="G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HP_school13</cp:lastModifiedBy>
  <cp:lastPrinted>2021-05-18T10:32:40Z</cp:lastPrinted>
  <dcterms:created xsi:type="dcterms:W3CDTF">2015-06-05T18:19:34Z</dcterms:created>
  <dcterms:modified xsi:type="dcterms:W3CDTF">2026-08-31T11:18:25Z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-1690335751</vt:i4>
  </property>
  <property fmtid="{D5CDD505-2E9C-101B-9397-08002B2CF9AE}" pid="3" name="_NewReviewCycle">
    <vt:lpwstr/>
  </property>
  <property fmtid="{D5CDD505-2E9C-101B-9397-08002B2CF9AE}" pid="4" name="_EmailSubject">
    <vt:lpwstr>FW: меню для сайта</vt:lpwstr>
  </property>
  <property fmtid="{D5CDD505-2E9C-101B-9397-08002B2CF9AE}" pid="5" name="_AuthorEmail">
    <vt:lpwstr>director@bistokschool5.ru</vt:lpwstr>
  </property>
  <property fmtid="{D5CDD505-2E9C-101B-9397-08002B2CF9AE}" pid="6" name="_AuthorEmailDisplayName">
    <vt:lpwstr>director@bistokschool5.ru</vt:lpwstr>
  </property>
  <property fmtid="{D5CDD505-2E9C-101B-9397-08002B2CF9AE}" pid="7" name="_ReviewingToolsShownOnce">
    <vt:lpwstr/>
  </property>
</Properties>
</file>