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450" windowHeight="11160"/>
  </bookViews>
  <sheets>
    <sheet name="1" sheetId="1" r:id="rId1"/>
  </sheets>
  <calcPr calcId="145621"/>
</workbook>
</file>

<file path=xl/calcChain.xml><?xml version="1.0" encoding="utf-8"?>
<calcChain xmlns="http://schemas.openxmlformats.org/spreadsheetml/2006/main">
  <c r="J13" i="1" l="1"/>
  <c r="I13" i="1"/>
  <c r="G19" i="1"/>
  <c r="G13" i="1"/>
  <c r="H13" i="1"/>
  <c r="J12" i="1"/>
  <c r="H12" i="1"/>
  <c r="G12" i="1"/>
  <c r="F19" i="1"/>
  <c r="F9" i="1"/>
  <c r="J14" i="1"/>
  <c r="I14" i="1"/>
  <c r="H14" i="1"/>
  <c r="G14" i="1"/>
  <c r="J15" i="1" l="1"/>
  <c r="I15" i="1"/>
  <c r="H15" i="1"/>
  <c r="G15" i="1"/>
  <c r="J7" i="1" l="1"/>
  <c r="I7" i="1"/>
  <c r="H7" i="1"/>
  <c r="G7" i="1"/>
  <c r="J6" i="1"/>
  <c r="I6" i="1"/>
  <c r="H6" i="1"/>
  <c r="G6" i="1"/>
  <c r="J4" i="1"/>
  <c r="I4" i="1"/>
  <c r="H4" i="1"/>
  <c r="G4" i="1"/>
  <c r="I12" i="1" l="1"/>
  <c r="E19" i="1" l="1"/>
  <c r="E9" i="1" l="1"/>
  <c r="J18" i="1" l="1"/>
  <c r="I18" i="1"/>
  <c r="H18" i="1"/>
  <c r="G18" i="1"/>
  <c r="J9" i="1"/>
  <c r="G9" i="1"/>
  <c r="H9" i="1"/>
  <c r="I9" i="1"/>
  <c r="J17" i="1" l="1"/>
  <c r="J19" i="1" s="1"/>
  <c r="I17" i="1"/>
  <c r="H17" i="1"/>
  <c r="H19" i="1" s="1"/>
  <c r="G17" i="1"/>
  <c r="I19" i="1" l="1"/>
</calcChain>
</file>

<file path=xl/sharedStrings.xml><?xml version="1.0" encoding="utf-8"?>
<sst xmlns="http://schemas.openxmlformats.org/spreadsheetml/2006/main" count="48" uniqueCount="44">
  <si>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</si>
  <si>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</si>
  <si>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</si>
  <si>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</si>
  <si>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</si>
  <si>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</si>
  <si>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</si>
  <si>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</si>
  <si>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</si>
  <si>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</si>
  <si>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</si>
  <si>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</si>
  <si>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</si>
  <si>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</si>
  <si>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</si>
  <si>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</si>
  <si>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</si>
  <si>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гарнир</t>
  </si>
  <si>
    <t>сладкое</t>
  </si>
  <si>
    <t>Отд./корп</t>
  </si>
  <si>
    <t>№ рец.</t>
  </si>
  <si>
    <t>Выход, г</t>
  </si>
  <si>
    <t>пром</t>
  </si>
  <si>
    <t xml:space="preserve">пром </t>
  </si>
  <si>
    <t>хлеб черн.</t>
  </si>
  <si>
    <t>хлеб бел.</t>
  </si>
  <si>
    <t>44348</t>
  </si>
  <si>
    <t>44325</t>
  </si>
  <si>
    <t>44296</t>
  </si>
  <si>
    <t>Котлета из кур</t>
  </si>
  <si>
    <t>Компот из яблок и изюма</t>
  </si>
  <si>
    <t>2 блюдо</t>
  </si>
  <si>
    <t xml:space="preserve">Хлеб пшеничный витаминизированный </t>
  </si>
  <si>
    <t>Салат из белокачанной капусты с морковью, зеленью и растительным маслом</t>
  </si>
  <si>
    <t>44233</t>
  </si>
  <si>
    <t>Омлет натуральный</t>
  </si>
  <si>
    <t>Бутерброд с сыром</t>
  </si>
  <si>
    <t>Напиток из шиповника</t>
  </si>
  <si>
    <t>37/10</t>
  </si>
  <si>
    <t>Хлеб ржано-пшеничный витаминизированный</t>
  </si>
  <si>
    <t>22/2</t>
  </si>
  <si>
    <t>Суп-лапша на куринном бульоне с зеленью</t>
  </si>
  <si>
    <t>Картофельное пюре</t>
  </si>
  <si>
    <t>МАОУ НОШ №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</si>
</sst>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_-* #\ ##0.00_р_._-;\-* #\ ##0.00_р_._-;_-* &quot;-&quot;??_р_.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 Cyr"/>
      <family val="2"/>
      <charset val="204"/>
    </font>
    <font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511703848384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7">
    <xf numFmtId="0" fontId="0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6" fillId="0" borderId="0"/>
    <xf numFmtId="165" fontId="4" fillId="0" borderId="0" applyFont="0" applyFill="0" applyBorder="0" applyAlignment="0" applyProtection="0"/>
    <xf numFmtId="0" fontId="8" fillId="0" borderId="0"/>
    <xf numFmtId="0" fontId="3" fillId="0" borderId="0"/>
    <xf numFmtId="0" fontId="8" fillId="0" borderId="0"/>
    <xf numFmtId="0" fontId="1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62">
    <xf numFmtId="0" fontId="0" fillId="0" borderId="0" xfId="0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6" fillId="0" borderId="1" xfId="5" applyBorder="1"/>
    <xf numFmtId="0" fontId="6" fillId="3" borderId="1" xfId="5" applyFill="1" applyBorder="1" applyAlignment="1" applyProtection="1">
      <alignment wrapText="1"/>
      <protection locked="0"/>
    </xf>
    <xf numFmtId="1" fontId="6" fillId="3" borderId="1" xfId="5" applyNumberFormat="1" applyFill="1" applyBorder="1" applyProtection="1">
      <protection locked="0"/>
    </xf>
    <xf numFmtId="2" fontId="6" fillId="3" borderId="1" xfId="5" applyNumberFormat="1" applyFill="1" applyBorder="1" applyProtection="1">
      <protection locked="0"/>
    </xf>
    <xf numFmtId="1" fontId="6" fillId="3" borderId="3" xfId="5" applyNumberFormat="1" applyFill="1" applyBorder="1" applyProtection="1">
      <protection locked="0"/>
    </xf>
    <xf numFmtId="0" fontId="6" fillId="2" borderId="1" xfId="5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49" fontId="7" fillId="0" borderId="1" xfId="7" applyNumberFormat="1" applyFont="1" applyFill="1" applyBorder="1" applyAlignment="1">
      <alignment horizontal="left" vertical="center"/>
    </xf>
    <xf numFmtId="2" fontId="5" fillId="0" borderId="1" xfId="7" applyNumberFormat="1" applyFont="1" applyBorder="1" applyAlignment="1">
      <alignment horizontal="left" vertical="center"/>
    </xf>
    <xf numFmtId="2" fontId="5" fillId="0" borderId="1" xfId="7" applyNumberFormat="1" applyFont="1" applyFill="1" applyBorder="1" applyAlignment="1">
      <alignment horizontal="left" vertical="center"/>
    </xf>
    <xf numFmtId="2" fontId="9" fillId="0" borderId="1" xfId="7" applyNumberFormat="1" applyFont="1" applyFill="1" applyBorder="1" applyAlignment="1">
      <alignment horizontal="left" vertical="center"/>
    </xf>
    <xf numFmtId="2" fontId="10" fillId="0" borderId="1" xfId="7" applyNumberFormat="1" applyFont="1" applyFill="1" applyBorder="1" applyAlignment="1">
      <alignment horizontal="left" vertical="center"/>
    </xf>
    <xf numFmtId="2" fontId="7" fillId="0" borderId="1" xfId="7" applyNumberFormat="1" applyFont="1" applyFill="1" applyBorder="1" applyAlignment="1">
      <alignment horizontal="left" vertical="center"/>
    </xf>
    <xf numFmtId="2" fontId="11" fillId="0" borderId="1" xfId="0" applyNumberFormat="1" applyFont="1" applyFill="1" applyBorder="1" applyAlignment="1" applyProtection="1">
      <alignment horizontal="left"/>
      <protection locked="0"/>
    </xf>
    <xf numFmtId="2" fontId="5" fillId="0" borderId="1" xfId="8" applyNumberFormat="1" applyFont="1" applyFill="1" applyBorder="1" applyAlignment="1">
      <alignment horizontal="left" vertical="center"/>
    </xf>
    <xf numFmtId="49" fontId="5" fillId="0" borderId="1" xfId="7" applyNumberFormat="1" applyFont="1" applyFill="1" applyBorder="1" applyAlignment="1">
      <alignment horizontal="left" vertical="center"/>
    </xf>
    <xf numFmtId="0" fontId="5" fillId="0" borderId="1" xfId="7" applyFont="1" applyFill="1" applyBorder="1" applyAlignment="1">
      <alignment horizontal="left" vertical="center" wrapText="1"/>
    </xf>
    <xf numFmtId="2" fontId="5" fillId="0" borderId="1" xfId="7" applyNumberFormat="1" applyFont="1" applyFill="1" applyBorder="1" applyAlignment="1">
      <alignment vertical="center" wrapText="1"/>
    </xf>
    <xf numFmtId="49" fontId="6" fillId="3" borderId="1" xfId="5" applyNumberFormat="1" applyFill="1" applyBorder="1" applyProtection="1">
      <protection locked="0"/>
    </xf>
    <xf numFmtId="49" fontId="0" fillId="0" borderId="1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2" fontId="5" fillId="0" borderId="1" xfId="5" applyNumberFormat="1" applyFont="1" applyBorder="1" applyAlignment="1">
      <alignment vertical="center" wrapText="1"/>
    </xf>
    <xf numFmtId="2" fontId="5" fillId="0" borderId="1" xfId="7" applyNumberFormat="1" applyFont="1" applyFill="1" applyBorder="1" applyAlignment="1">
      <alignment horizontal="left" vertical="center" wrapText="1"/>
    </xf>
    <xf numFmtId="0" fontId="0" fillId="0" borderId="6" xfId="0" applyBorder="1"/>
    <xf numFmtId="0" fontId="0" fillId="0" borderId="2" xfId="0" applyBorder="1"/>
    <xf numFmtId="49" fontId="0" fillId="2" borderId="2" xfId="0" applyNumberFormat="1" applyFill="1" applyBorder="1" applyProtection="1">
      <protection locked="0"/>
    </xf>
    <xf numFmtId="14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0" borderId="3" xfId="0" applyBorder="1"/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2" fontId="7" fillId="0" borderId="3" xfId="7" applyNumberFormat="1" applyFont="1" applyFill="1" applyBorder="1" applyAlignment="1">
      <alignment horizontal="left" vertical="center"/>
    </xf>
    <xf numFmtId="0" fontId="6" fillId="0" borderId="1" xfId="5" applyFill="1" applyBorder="1" applyProtection="1">
      <protection locked="0"/>
    </xf>
    <xf numFmtId="0" fontId="1" fillId="0" borderId="1" xfId="5" applyFont="1" applyFill="1" applyBorder="1" applyProtection="1">
      <protection locked="0"/>
    </xf>
    <xf numFmtId="0" fontId="6" fillId="0" borderId="1" xfId="5" applyFill="1" applyBorder="1"/>
    <xf numFmtId="2" fontId="10" fillId="0" borderId="3" xfId="7" applyNumberFormat="1" applyFont="1" applyFill="1" applyBorder="1" applyAlignment="1">
      <alignment horizontal="left" vertical="center"/>
    </xf>
    <xf numFmtId="0" fontId="6" fillId="3" borderId="1" xfId="5" applyFill="1" applyBorder="1" applyProtection="1">
      <protection locked="0"/>
    </xf>
    <xf numFmtId="2" fontId="13" fillId="0" borderId="1" xfId="4" applyNumberFormat="1" applyFont="1" applyFill="1" applyBorder="1" applyAlignment="1">
      <alignment horizontal="left" vertical="center"/>
    </xf>
    <xf numFmtId="2" fontId="13" fillId="0" borderId="3" xfId="4" applyNumberFormat="1" applyFont="1" applyFill="1" applyBorder="1" applyAlignment="1">
      <alignment horizontal="left" vertical="center"/>
    </xf>
    <xf numFmtId="2" fontId="5" fillId="0" borderId="3" xfId="7" applyNumberFormat="1" applyFont="1" applyFill="1" applyBorder="1" applyAlignment="1">
      <alignment horizontal="left" vertical="center"/>
    </xf>
    <xf numFmtId="2" fontId="5" fillId="0" borderId="3" xfId="7" applyNumberFormat="1" applyFont="1" applyBorder="1" applyAlignment="1">
      <alignment horizontal="left" vertical="center"/>
    </xf>
    <xf numFmtId="2" fontId="11" fillId="0" borderId="3" xfId="0" applyNumberFormat="1" applyFont="1" applyFill="1" applyBorder="1" applyAlignment="1" applyProtection="1">
      <alignment horizontal="left"/>
      <protection locked="0"/>
    </xf>
    <xf numFmtId="0" fontId="0" fillId="0" borderId="9" xfId="0" applyBorder="1"/>
    <xf numFmtId="1" fontId="5" fillId="0" borderId="1" xfId="7" applyNumberFormat="1" applyFont="1" applyFill="1" applyBorder="1" applyAlignment="1">
      <alignment horizontal="left" vertical="center"/>
    </xf>
    <xf numFmtId="0" fontId="0" fillId="0" borderId="1" xfId="0" applyBorder="1" applyAlignment="1">
      <alignment horizontal="center" wrapText="1"/>
    </xf>
    <xf numFmtId="2" fontId="7" fillId="0" borderId="1" xfId="7" applyNumberFormat="1" applyFont="1" applyFill="1" applyBorder="1" applyAlignment="1">
      <alignment vertical="center" wrapText="1"/>
    </xf>
    <xf numFmtId="0" fontId="7" fillId="0" borderId="1" xfId="7" applyFont="1" applyFill="1" applyBorder="1" applyAlignment="1">
      <alignment horizontal="left" vertical="center" wrapText="1"/>
    </xf>
    <xf numFmtId="2" fontId="5" fillId="0" borderId="1" xfId="8" applyNumberFormat="1" applyFont="1" applyBorder="1" applyAlignment="1">
      <alignment horizontal="left" vertical="center"/>
    </xf>
    <xf numFmtId="2" fontId="5" fillId="0" borderId="3" xfId="8" applyNumberFormat="1" applyFont="1" applyFill="1" applyBorder="1" applyAlignment="1">
      <alignment horizontal="left" vertical="center"/>
    </xf>
    <xf numFmtId="0" fontId="0" fillId="2" borderId="2" xfId="0" applyFill="1" applyBorder="1" applyAlignment="1" applyProtection="1">
      <protection locked="0"/>
    </xf>
    <xf numFmtId="0" fontId="0" fillId="0" borderId="2" xfId="0" applyBorder="1" applyAlignment="1" applyProtection="1">
      <protection locked="0"/>
    </xf>
    <xf numFmtId="0" fontId="0" fillId="0" borderId="8" xfId="0" applyBorder="1" applyAlignment="1">
      <alignment vertical="top"/>
    </xf>
  </cellXfs>
  <cellStyles count="17">
    <cellStyle name="Обычный" xfId="0" builtinId="0"/>
    <cellStyle name="Обычный 11" xfId="1"/>
    <cellStyle name="Обычный 12" xfId="2"/>
    <cellStyle name="Обычный 2" xfId="4"/>
    <cellStyle name="Обычный 2 2" xfId="11"/>
    <cellStyle name="Обычный 2 3" xfId="9"/>
    <cellStyle name="Обычный 3" xfId="7"/>
    <cellStyle name="Обычный 3 2" xfId="12"/>
    <cellStyle name="Обычный 3 3" xfId="13"/>
    <cellStyle name="Обычный 3 4" xfId="14"/>
    <cellStyle name="Обычный 3 5" xfId="15"/>
    <cellStyle name="Обычный 3 6" xfId="16"/>
    <cellStyle name="Обычный 4" xfId="5"/>
    <cellStyle name="Обычный 4 2" xfId="10"/>
    <cellStyle name="Обычный 5" xfId="8"/>
    <cellStyle name="Финансовый 10" xfId="3"/>
    <cellStyle name="Финансовый 10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85" zoomScaleNormal="85" workbookViewId="0">
      <selection activeCell="L8" sqref="L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30" t="s">
        <v>0</v>
      </c>
      <c r="B1" s="59" t="s">
        <v>43</v>
      </c>
      <c r="C1" s="59"/>
      <c r="D1" s="60"/>
      <c r="E1" s="31" t="s">
        <v>19</v>
      </c>
      <c r="F1" s="32"/>
      <c r="G1" s="31"/>
      <c r="H1" s="31"/>
      <c r="I1" s="31" t="s">
        <v>1</v>
      </c>
      <c r="J1" s="33">
        <v>46268</v>
      </c>
    </row>
    <row r="2" spans="1:10" ht="7.5" customHeight="1" x14ac:dyDescent="0.25">
      <c r="A2" s="34"/>
      <c r="B2" s="35"/>
      <c r="C2" s="35"/>
      <c r="D2" s="35"/>
      <c r="E2" s="35"/>
      <c r="F2" s="35"/>
      <c r="G2" s="35"/>
      <c r="H2" s="35"/>
      <c r="I2" s="35"/>
      <c r="J2" s="36"/>
    </row>
    <row r="3" spans="1:10" x14ac:dyDescent="0.25">
      <c r="A3" s="37" t="s">
        <v>2</v>
      </c>
      <c r="B3" s="38" t="s">
        <v>3</v>
      </c>
      <c r="C3" s="39" t="s">
        <v>20</v>
      </c>
      <c r="D3" s="54" t="s">
        <v>4</v>
      </c>
      <c r="E3" s="38" t="s">
        <v>21</v>
      </c>
      <c r="F3" s="38" t="s">
        <v>5</v>
      </c>
      <c r="G3" s="38" t="s">
        <v>6</v>
      </c>
      <c r="H3" s="38" t="s">
        <v>7</v>
      </c>
      <c r="I3" s="38" t="s">
        <v>8</v>
      </c>
      <c r="J3" s="40" t="s">
        <v>9</v>
      </c>
    </row>
    <row r="4" spans="1:10" ht="15.75" x14ac:dyDescent="0.25">
      <c r="A4" s="61" t="s">
        <v>10</v>
      </c>
      <c r="B4" s="6" t="s">
        <v>11</v>
      </c>
      <c r="C4" s="22" t="s">
        <v>34</v>
      </c>
      <c r="D4" s="29" t="s">
        <v>35</v>
      </c>
      <c r="E4" s="17">
        <v>220</v>
      </c>
      <c r="F4" s="16">
        <v>77.38</v>
      </c>
      <c r="G4" s="16">
        <f>E4*339.6/200</f>
        <v>373.56</v>
      </c>
      <c r="H4" s="16">
        <f>E4*19.5/200</f>
        <v>21.45</v>
      </c>
      <c r="I4" s="16">
        <f>E4*21.2/200</f>
        <v>23.32</v>
      </c>
      <c r="J4" s="49">
        <f>E4*17.7/200</f>
        <v>19.47</v>
      </c>
    </row>
    <row r="5" spans="1:10" ht="15.75" x14ac:dyDescent="0.25">
      <c r="A5" s="61"/>
      <c r="B5" s="6" t="s">
        <v>12</v>
      </c>
      <c r="C5" s="22" t="s">
        <v>38</v>
      </c>
      <c r="D5" s="24" t="s">
        <v>37</v>
      </c>
      <c r="E5" s="16">
        <v>200</v>
      </c>
      <c r="F5" s="15">
        <v>8.43</v>
      </c>
      <c r="G5" s="16">
        <v>54</v>
      </c>
      <c r="H5" s="16">
        <v>0.2</v>
      </c>
      <c r="I5" s="16">
        <v>0.1</v>
      </c>
      <c r="J5" s="49">
        <v>13.1</v>
      </c>
    </row>
    <row r="6" spans="1:10" ht="15.75" x14ac:dyDescent="0.25">
      <c r="A6" s="61"/>
      <c r="B6" s="6" t="s">
        <v>25</v>
      </c>
      <c r="C6" s="53">
        <v>44240</v>
      </c>
      <c r="D6" s="24" t="s">
        <v>36</v>
      </c>
      <c r="E6" s="16">
        <v>50</v>
      </c>
      <c r="F6" s="21">
        <v>36.17</v>
      </c>
      <c r="G6" s="16">
        <f>E6*127.7/50</f>
        <v>127.7</v>
      </c>
      <c r="H6" s="16">
        <f>E6*6.1/50</f>
        <v>6.1</v>
      </c>
      <c r="I6" s="16">
        <f>E6*3.7/50</f>
        <v>3.7</v>
      </c>
      <c r="J6" s="49">
        <f>E6*17.5/50</f>
        <v>17.5</v>
      </c>
    </row>
    <row r="7" spans="1:10" ht="31.5" x14ac:dyDescent="0.25">
      <c r="A7" s="61"/>
      <c r="B7" s="42" t="s">
        <v>24</v>
      </c>
      <c r="C7" s="53" t="s">
        <v>23</v>
      </c>
      <c r="D7" s="24" t="s">
        <v>39</v>
      </c>
      <c r="E7" s="16">
        <v>31</v>
      </c>
      <c r="F7" s="16">
        <v>3.05</v>
      </c>
      <c r="G7" s="16">
        <f>E7*68.97/30</f>
        <v>71.269000000000005</v>
      </c>
      <c r="H7" s="16">
        <f>E7*1.68/30</f>
        <v>1.736</v>
      </c>
      <c r="I7" s="16">
        <f>E7*0.33/30</f>
        <v>0.34100000000000003</v>
      </c>
      <c r="J7" s="49">
        <f>E7*14.82/30</f>
        <v>15.314</v>
      </c>
    </row>
    <row r="8" spans="1:10" ht="15.75" x14ac:dyDescent="0.25">
      <c r="A8" s="61"/>
      <c r="B8" s="43"/>
      <c r="C8" s="22"/>
      <c r="D8" s="28"/>
      <c r="E8" s="19"/>
      <c r="F8" s="19"/>
      <c r="G8" s="19"/>
      <c r="H8" s="19"/>
      <c r="I8" s="19"/>
      <c r="J8" s="41"/>
    </row>
    <row r="9" spans="1:10" ht="15.75" x14ac:dyDescent="0.25">
      <c r="A9" s="61"/>
      <c r="B9" s="44"/>
      <c r="C9" s="14"/>
      <c r="D9" s="55"/>
      <c r="E9" s="18">
        <f>E4+E5+E6+E7+E8</f>
        <v>501</v>
      </c>
      <c r="F9" s="18">
        <f>F4+F5+F6+F7+F8+0.01</f>
        <v>125.04</v>
      </c>
      <c r="G9" s="18">
        <f>G4+G5+G6+G7+G8</f>
        <v>626.529</v>
      </c>
      <c r="H9" s="18">
        <f>H4+H5+H6+H7+H8</f>
        <v>29.486000000000001</v>
      </c>
      <c r="I9" s="18">
        <f t="shared" ref="I9:J9" si="0">I4+I5+I6+I7+I8</f>
        <v>27.461000000000002</v>
      </c>
      <c r="J9" s="45">
        <f t="shared" si="0"/>
        <v>65.384</v>
      </c>
    </row>
    <row r="10" spans="1:10" x14ac:dyDescent="0.25">
      <c r="A10" s="34" t="s">
        <v>13</v>
      </c>
      <c r="B10" s="11"/>
      <c r="C10" s="25"/>
      <c r="D10" s="7"/>
      <c r="E10" s="8"/>
      <c r="F10" s="9"/>
      <c r="G10" s="8"/>
      <c r="H10" s="8"/>
      <c r="I10" s="8"/>
      <c r="J10" s="10"/>
    </row>
    <row r="11" spans="1:10" x14ac:dyDescent="0.25">
      <c r="A11" s="34"/>
      <c r="B11" s="46"/>
      <c r="C11" s="25"/>
      <c r="D11" s="7"/>
      <c r="E11" s="8"/>
      <c r="F11" s="9"/>
      <c r="G11" s="8"/>
      <c r="H11" s="8"/>
      <c r="I11" s="8"/>
      <c r="J11" s="10"/>
    </row>
    <row r="12" spans="1:10" ht="47.25" x14ac:dyDescent="0.25">
      <c r="A12" s="34" t="s">
        <v>14</v>
      </c>
      <c r="B12" s="6" t="s">
        <v>15</v>
      </c>
      <c r="C12" s="14" t="s">
        <v>26</v>
      </c>
      <c r="D12" s="29" t="s">
        <v>33</v>
      </c>
      <c r="E12" s="19">
        <v>60</v>
      </c>
      <c r="F12" s="21">
        <v>10.31</v>
      </c>
      <c r="G12" s="16">
        <f>E12*65.76/60</f>
        <v>65.760000000000005</v>
      </c>
      <c r="H12" s="47">
        <f>E12*1.62/60</f>
        <v>1.62</v>
      </c>
      <c r="I12" s="47">
        <f>E12*6/100</f>
        <v>3.6</v>
      </c>
      <c r="J12" s="48">
        <f>E12*7.14/60</f>
        <v>7.14</v>
      </c>
    </row>
    <row r="13" spans="1:10" ht="31.5" x14ac:dyDescent="0.25">
      <c r="A13" s="34"/>
      <c r="B13" s="6" t="s">
        <v>16</v>
      </c>
      <c r="C13" s="22" t="s">
        <v>40</v>
      </c>
      <c r="D13" s="23" t="s">
        <v>41</v>
      </c>
      <c r="E13" s="21">
        <v>200</v>
      </c>
      <c r="F13" s="57">
        <v>26.99</v>
      </c>
      <c r="G13" s="21">
        <f>E13*126/200</f>
        <v>126</v>
      </c>
      <c r="H13" s="21">
        <f>E13*4.62/200</f>
        <v>4.62</v>
      </c>
      <c r="I13" s="21">
        <f>E13*7.84/200</f>
        <v>7.84</v>
      </c>
      <c r="J13" s="58">
        <f>E13*9.08/200</f>
        <v>9.08</v>
      </c>
    </row>
    <row r="14" spans="1:10" ht="15.75" x14ac:dyDescent="0.25">
      <c r="A14" s="34"/>
      <c r="B14" s="6" t="s">
        <v>31</v>
      </c>
      <c r="C14" s="22" t="s">
        <v>27</v>
      </c>
      <c r="D14" s="29" t="s">
        <v>29</v>
      </c>
      <c r="E14" s="16">
        <v>90</v>
      </c>
      <c r="F14" s="21">
        <v>61.76</v>
      </c>
      <c r="G14" s="16">
        <f>E14*186.3/90</f>
        <v>186.3</v>
      </c>
      <c r="H14" s="16">
        <f>E14*13.32/90</f>
        <v>13.32</v>
      </c>
      <c r="I14" s="16">
        <f>E14*11.16/90</f>
        <v>11.16</v>
      </c>
      <c r="J14" s="49">
        <f>E14*8.19/90</f>
        <v>8.19</v>
      </c>
    </row>
    <row r="15" spans="1:10" ht="15.75" x14ac:dyDescent="0.25">
      <c r="A15" s="34"/>
      <c r="B15" s="6" t="s">
        <v>17</v>
      </c>
      <c r="C15" s="53">
        <v>44258</v>
      </c>
      <c r="D15" s="16" t="s">
        <v>42</v>
      </c>
      <c r="E15" s="16">
        <v>150</v>
      </c>
      <c r="F15" s="21">
        <v>22.6</v>
      </c>
      <c r="G15" s="15">
        <f>E15*128/150</f>
        <v>128</v>
      </c>
      <c r="H15" s="15">
        <f>E15*3.17/150</f>
        <v>3.17</v>
      </c>
      <c r="I15" s="15">
        <f>E15*3.6/150</f>
        <v>3.6</v>
      </c>
      <c r="J15" s="50">
        <f>E15*20.4/150</f>
        <v>20.399999999999999</v>
      </c>
    </row>
    <row r="16" spans="1:10" ht="15.75" x14ac:dyDescent="0.25">
      <c r="A16" s="34"/>
      <c r="B16" s="6" t="s">
        <v>18</v>
      </c>
      <c r="C16" s="14" t="s">
        <v>28</v>
      </c>
      <c r="D16" s="56" t="s">
        <v>30</v>
      </c>
      <c r="E16" s="19">
        <v>200</v>
      </c>
      <c r="F16" s="21">
        <v>17.260000000000002</v>
      </c>
      <c r="G16" s="19">
        <v>70</v>
      </c>
      <c r="H16" s="19">
        <v>0.2</v>
      </c>
      <c r="I16" s="19">
        <v>0.2</v>
      </c>
      <c r="J16" s="41">
        <v>16.8</v>
      </c>
    </row>
    <row r="17" spans="1:10" ht="15.75" x14ac:dyDescent="0.25">
      <c r="A17" s="34"/>
      <c r="B17" s="6" t="s">
        <v>25</v>
      </c>
      <c r="C17" s="14" t="s">
        <v>22</v>
      </c>
      <c r="D17" s="24" t="s">
        <v>32</v>
      </c>
      <c r="E17" s="19">
        <v>30</v>
      </c>
      <c r="F17" s="21">
        <v>3.19</v>
      </c>
      <c r="G17" s="19">
        <f>E17*116.9/50</f>
        <v>70.14</v>
      </c>
      <c r="H17" s="19">
        <f>E17*3.95/50</f>
        <v>2.37</v>
      </c>
      <c r="I17" s="19">
        <f>E17*0.5/50</f>
        <v>0.3</v>
      </c>
      <c r="J17" s="41">
        <f>E17*24.15/50</f>
        <v>14.49</v>
      </c>
    </row>
    <row r="18" spans="1:10" ht="31.5" x14ac:dyDescent="0.25">
      <c r="A18" s="34"/>
      <c r="B18" s="6" t="s">
        <v>24</v>
      </c>
      <c r="C18" s="14" t="s">
        <v>23</v>
      </c>
      <c r="D18" s="24" t="s">
        <v>39</v>
      </c>
      <c r="E18" s="19">
        <v>30</v>
      </c>
      <c r="F18" s="21">
        <v>2.95</v>
      </c>
      <c r="G18" s="19">
        <f>E18*68.97/30</f>
        <v>68.97</v>
      </c>
      <c r="H18" s="19">
        <f>E18*1.68/30</f>
        <v>1.68</v>
      </c>
      <c r="I18" s="19">
        <f>E18*0.33/30</f>
        <v>0.33</v>
      </c>
      <c r="J18" s="41">
        <f>E18*14.82/30</f>
        <v>14.82</v>
      </c>
    </row>
    <row r="19" spans="1:10" ht="15.75" x14ac:dyDescent="0.25">
      <c r="A19" s="34"/>
      <c r="B19" s="12"/>
      <c r="C19" s="26"/>
      <c r="D19" s="13"/>
      <c r="E19" s="20">
        <f>E12+E13+E14+E15+E16+E17+E18</f>
        <v>760</v>
      </c>
      <c r="F19" s="20">
        <f>SUM(F12:F18)-0.01</f>
        <v>145.04999999999998</v>
      </c>
      <c r="G19" s="20">
        <f>G12+G13+G14+G15+G16+G17+G18+0.01</f>
        <v>715.18</v>
      </c>
      <c r="H19" s="20">
        <f>H12+H13+H14+H15+H16+H17+H18</f>
        <v>26.980000000000004</v>
      </c>
      <c r="I19" s="20">
        <f t="shared" ref="I19" si="1">I12+I13+I14+I15+I16+I17+I18</f>
        <v>27.03</v>
      </c>
      <c r="J19" s="51">
        <f>SUM(J12:J18)</f>
        <v>90.919999999999987</v>
      </c>
    </row>
    <row r="20" spans="1:10" ht="15.75" thickBot="1" x14ac:dyDescent="0.3">
      <c r="A20" s="52"/>
      <c r="B20" s="1"/>
      <c r="C20" s="27"/>
      <c r="D20" s="5"/>
      <c r="E20" s="2"/>
      <c r="F20" s="4"/>
      <c r="G20" s="2"/>
      <c r="H20" s="2"/>
      <c r="I20" s="2"/>
      <c r="J20" s="3"/>
    </row>
  </sheetData>
  <mergeCells count="2">
    <mergeCell ref="B1:D1"/>
    <mergeCell ref="A4:A9"/>
  </mergeCells>
  <pageMargins left="0.25" right="0.25" top="0.75" bottom="0.75" header="0.3" footer="0.3"/>
  <pageSetup paperSize="9" orientation="landscape" r:id="rId1"/>
  <ignoredErrors>
    <ignoredError sqref="E19:G19 H19:J19" unlockedFormula="1"/>
    <ignoredError sqref="C12 C16 C14" numberStoredAsText="1"/>
    <ignoredError sqref="F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HP_school13</cp:lastModifiedBy>
  <cp:lastPrinted>2021-05-18T10:32:40Z</cp:lastPrinted>
  <dcterms:created xsi:type="dcterms:W3CDTF">2015-06-05T18:19:34Z</dcterms:created>
  <dcterms:modified xsi:type="dcterms:W3CDTF">2026-09-02T04:27:17Z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-1690335751</vt:i4>
  </property>
  <property fmtid="{D5CDD505-2E9C-101B-9397-08002B2CF9AE}" pid="3" name="_NewReviewCycle">
    <vt:lpwstr/>
  </property>
  <property fmtid="{D5CDD505-2E9C-101B-9397-08002B2CF9AE}" pid="4" name="_EmailSubject">
    <vt:lpwstr>FW: меню для сайта</vt:lpwstr>
  </property>
  <property fmtid="{D5CDD505-2E9C-101B-9397-08002B2CF9AE}" pid="5" name="_AuthorEmail">
    <vt:lpwstr>director@bistokschool5.ru</vt:lpwstr>
  </property>
  <property fmtid="{D5CDD505-2E9C-101B-9397-08002B2CF9AE}" pid="6" name="_AuthorEmailDisplayName">
    <vt:lpwstr>director@bistokschool5.ru</vt:lpwstr>
  </property>
  <property fmtid="{D5CDD505-2E9C-101B-9397-08002B2CF9AE}" pid="7" name="_ReviewingToolsShownOnce">
    <vt:lpwstr/>
  </property>
</Properties>
</file>