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450" windowHeight="1116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9" i="1" l="1"/>
  <c r="J18" i="1" l="1"/>
  <c r="J17" i="1"/>
  <c r="J16" i="1"/>
  <c r="J15" i="1"/>
  <c r="J14" i="1"/>
  <c r="J13" i="1"/>
  <c r="J12" i="1"/>
  <c r="I18" i="1"/>
  <c r="I17" i="1"/>
  <c r="I15" i="1"/>
  <c r="I14" i="1"/>
  <c r="I13" i="1"/>
  <c r="I12" i="1"/>
  <c r="H18" i="1"/>
  <c r="H17" i="1"/>
  <c r="H15" i="1"/>
  <c r="H14" i="1"/>
  <c r="H13" i="1"/>
  <c r="H12" i="1"/>
  <c r="G18" i="1"/>
  <c r="G17" i="1"/>
  <c r="G16" i="1"/>
  <c r="G15" i="1"/>
  <c r="G14" i="1"/>
  <c r="G13" i="1"/>
  <c r="G12" i="1"/>
  <c r="F19" i="1" l="1"/>
  <c r="G5" i="1" l="1"/>
  <c r="J5" i="1"/>
  <c r="I5" i="1"/>
  <c r="H5" i="1"/>
  <c r="J8" i="1" l="1"/>
  <c r="I8" i="1"/>
  <c r="H8" i="1"/>
  <c r="G8" i="1"/>
  <c r="J7" i="1"/>
  <c r="I7" i="1"/>
  <c r="H7" i="1"/>
  <c r="G7" i="1"/>
  <c r="J4" i="1"/>
  <c r="I4" i="1"/>
  <c r="H4" i="1"/>
  <c r="G4" i="1"/>
  <c r="E9" i="1"/>
  <c r="G9" i="1" l="1"/>
  <c r="J9" i="1"/>
  <c r="I9" i="1"/>
  <c r="H9" i="1"/>
  <c r="E19" i="1"/>
  <c r="J19" i="1" l="1"/>
  <c r="I19" i="1"/>
  <c r="G19" i="1"/>
  <c r="H19" i="1"/>
</calcChain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<sst xmlns="http://schemas.openxmlformats.org/spreadsheetml/2006/main" count="53" uniqueCount="44">
  <si>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</si>
  <si>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</si>
  <si>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</si>
  <si>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</si>
  <si>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</si>
  <si>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</si>
  <si>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</si>
  <si>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</si>
  <si>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</si>
  <si>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</si>
  <si>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</si>
  <si>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</si>
  <si>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</si>
  <si>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</si>
  <si>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</si>
  <si>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</si>
  <si>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</si>
  <si>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</si>
  <si>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</si>
  <si>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</si>
  <si>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</si>
  <si>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</si>
  <si>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</si>
  <si>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</si>
  <si>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Суфле "Рыбка"</t>
  </si>
  <si>
    <t>23</t>
  </si>
  <si>
    <t>44258</t>
  </si>
  <si>
    <t>хлеб бел.</t>
  </si>
  <si>
    <t>20.2</t>
  </si>
  <si>
    <t>948</t>
  </si>
  <si>
    <t>Картофельное пюре</t>
  </si>
  <si>
    <t>Хлеб пшеничный витаминизированный</t>
  </si>
  <si>
    <t>Кисель</t>
  </si>
  <si>
    <t>Салат из отварной свеклы с солеными огурцами и растительным маслом</t>
  </si>
  <si>
    <t>35/1</t>
  </si>
  <si>
    <t>Суп из овощей со сметаной, мясом, зеленью</t>
  </si>
  <si>
    <t>32/10</t>
  </si>
  <si>
    <t>Кофейный напиток на молоке</t>
  </si>
  <si>
    <t>Хлеб ржано-пшеничный витаминизированный</t>
  </si>
  <si>
    <t>Тефтели мясные с рисом паровые</t>
  </si>
  <si>
    <t xml:space="preserve">Капуста тушеная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</si>
  <si>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44533</t>
  </si>
  <si>
    <t>36/81</t>
  </si>
  <si>
    <t>МАОУ Нош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</si>
</sst>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8" fillId="0" borderId="0"/>
    <xf numFmtId="165" fontId="6" fillId="0" borderId="0" applyFont="0" applyFill="0" applyBorder="0" applyAlignment="0" applyProtection="0"/>
    <xf numFmtId="0" fontId="10" fillId="0" borderId="0"/>
    <xf numFmtId="0" fontId="5" fillId="0" borderId="0"/>
    <xf numFmtId="0" fontId="4" fillId="0" borderId="0"/>
  </cellStyleXfs>
  <cellXfs count="65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8" fillId="0" borderId="1" xfId="5" applyBorder="1"/>
    <xf numFmtId="0" fontId="8" fillId="3" borderId="1" xfId="5" applyFill="1" applyBorder="1" applyProtection="1">
      <protection locked="0"/>
    </xf>
    <xf numFmtId="0" fontId="8" fillId="3" borderId="1" xfId="5" applyFill="1" applyBorder="1" applyAlignment="1" applyProtection="1">
      <alignment wrapText="1"/>
      <protection locked="0"/>
    </xf>
    <xf numFmtId="1" fontId="8" fillId="3" borderId="1" xfId="5" applyNumberFormat="1" applyFill="1" applyBorder="1" applyProtection="1">
      <protection locked="0"/>
    </xf>
    <xf numFmtId="2" fontId="8" fillId="3" borderId="1" xfId="5" applyNumberFormat="1" applyFill="1" applyBorder="1" applyProtection="1">
      <protection locked="0"/>
    </xf>
    <xf numFmtId="1" fontId="8" fillId="3" borderId="3" xfId="5" applyNumberFormat="1" applyFill="1" applyBorder="1" applyProtection="1">
      <protection locked="0"/>
    </xf>
    <xf numFmtId="0" fontId="8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7" fillId="0" borderId="1" xfId="7" applyNumberFormat="1" applyFont="1" applyFill="1" applyBorder="1" applyAlignment="1">
      <alignment horizontal="left" vertical="center" wrapText="1"/>
    </xf>
    <xf numFmtId="2" fontId="7" fillId="4" borderId="0" xfId="7" applyNumberFormat="1" applyFont="1" applyFill="1" applyBorder="1" applyAlignment="1">
      <alignment horizontal="left" vertical="center"/>
    </xf>
    <xf numFmtId="2" fontId="7" fillId="0" borderId="0" xfId="7" applyNumberFormat="1" applyFont="1" applyBorder="1" applyAlignment="1">
      <alignment horizontal="left" vertical="center"/>
    </xf>
    <xf numFmtId="0" fontId="9" fillId="0" borderId="1" xfId="7" applyFont="1" applyFill="1" applyBorder="1" applyAlignment="1">
      <alignment horizontal="left" vertical="center" wrapText="1"/>
    </xf>
    <xf numFmtId="49" fontId="9" fillId="0" borderId="1" xfId="7" applyNumberFormat="1" applyFont="1" applyFill="1" applyBorder="1" applyAlignment="1">
      <alignment horizontal="left" vertical="center"/>
    </xf>
    <xf numFmtId="1" fontId="9" fillId="0" borderId="1" xfId="7" applyNumberFormat="1" applyFont="1" applyFill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 wrapText="1"/>
    </xf>
    <xf numFmtId="2" fontId="9" fillId="4" borderId="1" xfId="7" applyNumberFormat="1" applyFont="1" applyFill="1" applyBorder="1" applyAlignment="1">
      <alignment horizontal="left" vertical="center"/>
    </xf>
    <xf numFmtId="2" fontId="7" fillId="4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 wrapText="1"/>
    </xf>
    <xf numFmtId="2" fontId="9" fillId="0" borderId="1" xfId="7" applyNumberFormat="1" applyFont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/>
    </xf>
    <xf numFmtId="2" fontId="7" fillId="0" borderId="1" xfId="8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9" applyNumberFormat="1" applyFont="1" applyFill="1" applyBorder="1" applyAlignment="1">
      <alignment horizontal="left" vertical="center"/>
    </xf>
    <xf numFmtId="49" fontId="7" fillId="4" borderId="1" xfId="7" applyNumberFormat="1" applyFont="1" applyFill="1" applyBorder="1" applyAlignment="1">
      <alignment horizontal="left" vertical="center"/>
    </xf>
    <xf numFmtId="0" fontId="3" fillId="0" borderId="1" xfId="5" applyFont="1" applyBorder="1"/>
    <xf numFmtId="49" fontId="7" fillId="0" borderId="1" xfId="7" applyNumberFormat="1" applyFont="1" applyFill="1" applyBorder="1" applyAlignment="1">
      <alignment horizontal="left" vertical="center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7" fillId="0" borderId="3" xfId="7" applyNumberFormat="1" applyFont="1" applyBorder="1" applyAlignment="1">
      <alignment horizontal="left" vertical="center"/>
    </xf>
    <xf numFmtId="2" fontId="9" fillId="0" borderId="3" xfId="7" applyNumberFormat="1" applyFont="1" applyFill="1" applyBorder="1" applyAlignment="1">
      <alignment horizontal="left" vertical="center"/>
    </xf>
    <xf numFmtId="2" fontId="11" fillId="0" borderId="3" xfId="7" applyNumberFormat="1" applyFont="1" applyFill="1" applyBorder="1" applyAlignment="1">
      <alignment horizontal="left" vertical="center" wrapText="1"/>
    </xf>
    <xf numFmtId="0" fontId="0" fillId="0" borderId="9" xfId="0" applyBorder="1"/>
    <xf numFmtId="0" fontId="2" fillId="0" borderId="1" xfId="5" applyFont="1" applyBorder="1"/>
    <xf numFmtId="2" fontId="7" fillId="0" borderId="1" xfId="7" applyNumberFormat="1" applyFont="1" applyFill="1" applyBorder="1" applyAlignment="1">
      <alignment vertical="center" wrapText="1"/>
    </xf>
    <xf numFmtId="49" fontId="9" fillId="2" borderId="1" xfId="7" applyNumberFormat="1" applyFont="1" applyFill="1" applyBorder="1" applyAlignment="1">
      <alignment horizontal="left" vertical="center" wrapText="1"/>
    </xf>
    <xf numFmtId="2" fontId="12" fillId="0" borderId="1" xfId="0" applyNumberFormat="1" applyFont="1" applyFill="1" applyBorder="1" applyAlignment="1">
      <alignment horizontal="left" vertical="center" wrapText="1"/>
    </xf>
    <xf numFmtId="0" fontId="7" fillId="5" borderId="1" xfId="5" applyFont="1" applyFill="1" applyBorder="1" applyAlignment="1">
      <alignment horizontal="left" vertical="center" wrapText="1"/>
    </xf>
    <xf numFmtId="2" fontId="7" fillId="5" borderId="1" xfId="5" applyNumberFormat="1" applyFont="1" applyFill="1" applyBorder="1" applyAlignment="1">
      <alignment horizontal="left" vertical="center" wrapText="1"/>
    </xf>
    <xf numFmtId="2" fontId="7" fillId="5" borderId="1" xfId="0" applyNumberFormat="1" applyFont="1" applyFill="1" applyBorder="1" applyAlignment="1">
      <alignment horizontal="left" vertical="center" wrapText="1"/>
    </xf>
    <xf numFmtId="0" fontId="1" fillId="0" borderId="1" xfId="5" applyFont="1" applyBorder="1"/>
    <xf numFmtId="2" fontId="12" fillId="0" borderId="1" xfId="4" applyNumberFormat="1" applyFont="1" applyFill="1" applyBorder="1" applyAlignment="1">
      <alignment horizontal="left" vertical="center"/>
    </xf>
    <xf numFmtId="2" fontId="8" fillId="3" borderId="10" xfId="5" applyNumberFormat="1" applyFill="1" applyBorder="1" applyProtection="1">
      <protection locked="0"/>
    </xf>
    <xf numFmtId="1" fontId="8" fillId="3" borderId="10" xfId="5" applyNumberFormat="1" applyFill="1" applyBorder="1" applyProtection="1">
      <protection locked="0"/>
    </xf>
    <xf numFmtId="1" fontId="8" fillId="3" borderId="11" xfId="5" applyNumberFormat="1" applyFill="1" applyBorder="1" applyProtection="1">
      <protection locked="0"/>
    </xf>
    <xf numFmtId="2" fontId="11" fillId="0" borderId="12" xfId="7" applyNumberFormat="1" applyFont="1" applyFill="1" applyBorder="1" applyAlignment="1">
      <alignment horizontal="left" vertical="center"/>
    </xf>
    <xf numFmtId="2" fontId="11" fillId="0" borderId="13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10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Обычный 5 2" xfId="9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85" zoomScaleNormal="85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33" t="s">
        <v>0</v>
      </c>
      <c r="B1" s="62" t="s">
        <v>43</v>
      </c>
      <c r="C1" s="62"/>
      <c r="D1" s="63"/>
      <c r="E1" s="34" t="s">
        <v>18</v>
      </c>
      <c r="F1" s="35"/>
      <c r="G1" s="34"/>
      <c r="H1" s="34"/>
      <c r="I1" s="34" t="s">
        <v>1</v>
      </c>
      <c r="J1" s="36">
        <v>46294</v>
      </c>
    </row>
    <row r="2" spans="1:11" ht="7.5" customHeight="1" x14ac:dyDescent="0.25">
      <c r="A2" s="37"/>
      <c r="B2" s="38"/>
      <c r="C2" s="38"/>
      <c r="D2" s="38"/>
      <c r="E2" s="38"/>
      <c r="F2" s="38"/>
      <c r="G2" s="38"/>
      <c r="H2" s="38"/>
      <c r="I2" s="38"/>
      <c r="J2" s="39"/>
    </row>
    <row r="3" spans="1:11" x14ac:dyDescent="0.25">
      <c r="A3" s="40" t="s">
        <v>2</v>
      </c>
      <c r="B3" s="41" t="s">
        <v>3</v>
      </c>
      <c r="C3" s="41" t="s">
        <v>19</v>
      </c>
      <c r="D3" s="41" t="s">
        <v>4</v>
      </c>
      <c r="E3" s="41" t="s">
        <v>20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1" ht="15.75" x14ac:dyDescent="0.25">
      <c r="A4" s="64" t="s">
        <v>10</v>
      </c>
      <c r="B4" s="6" t="s">
        <v>22</v>
      </c>
      <c r="C4" s="18" t="s">
        <v>25</v>
      </c>
      <c r="D4" s="14" t="s">
        <v>24</v>
      </c>
      <c r="E4" s="28">
        <v>95</v>
      </c>
      <c r="F4" s="28">
        <v>83.36</v>
      </c>
      <c r="G4" s="25">
        <f>E4*203.22/90</f>
        <v>214.51000000000002</v>
      </c>
      <c r="H4" s="25">
        <f>E4*12.6/90</f>
        <v>13.3</v>
      </c>
      <c r="I4" s="25">
        <f>E4*13.5/90</f>
        <v>14.25</v>
      </c>
      <c r="J4" s="43">
        <f>E4*7.83/90</f>
        <v>8.2650000000000006</v>
      </c>
    </row>
    <row r="5" spans="1:11" ht="15.75" x14ac:dyDescent="0.25">
      <c r="A5" s="64"/>
      <c r="B5" s="6" t="s">
        <v>16</v>
      </c>
      <c r="C5" s="18" t="s">
        <v>26</v>
      </c>
      <c r="D5" s="23" t="s">
        <v>30</v>
      </c>
      <c r="E5" s="23">
        <v>150</v>
      </c>
      <c r="F5" s="24">
        <v>22.11</v>
      </c>
      <c r="G5" s="25">
        <f>E5*170.67/200</f>
        <v>128.00249999999997</v>
      </c>
      <c r="H5" s="28">
        <f>E5*4.23/200</f>
        <v>3.1725000000000008</v>
      </c>
      <c r="I5" s="28">
        <f>E5*4.8/200</f>
        <v>3.6</v>
      </c>
      <c r="J5" s="44">
        <f>E5*27.2/200</f>
        <v>20.399999999999999</v>
      </c>
    </row>
    <row r="6" spans="1:11" ht="15.75" x14ac:dyDescent="0.25">
      <c r="A6" s="64"/>
      <c r="B6" s="6" t="s">
        <v>11</v>
      </c>
      <c r="C6" s="32" t="s">
        <v>36</v>
      </c>
      <c r="D6" s="14" t="s">
        <v>37</v>
      </c>
      <c r="E6" s="23">
        <v>200</v>
      </c>
      <c r="F6" s="24">
        <v>16.61</v>
      </c>
      <c r="G6" s="25">
        <v>99</v>
      </c>
      <c r="H6" s="28">
        <v>3.1</v>
      </c>
      <c r="I6" s="28">
        <v>3.2</v>
      </c>
      <c r="J6" s="44">
        <v>14.4</v>
      </c>
    </row>
    <row r="7" spans="1:11" ht="15.75" x14ac:dyDescent="0.25">
      <c r="A7" s="64"/>
      <c r="B7" s="31" t="s">
        <v>27</v>
      </c>
      <c r="C7" s="19" t="s">
        <v>21</v>
      </c>
      <c r="D7" s="48" t="s">
        <v>31</v>
      </c>
      <c r="E7" s="28">
        <v>45</v>
      </c>
      <c r="F7" s="29">
        <v>4.78</v>
      </c>
      <c r="G7" s="28">
        <f>E7*70.14/30</f>
        <v>105.21000000000001</v>
      </c>
      <c r="H7" s="28">
        <f>E7*2.37/30</f>
        <v>3.5550000000000002</v>
      </c>
      <c r="I7" s="28">
        <f>E7*0.3/30</f>
        <v>0.45</v>
      </c>
      <c r="J7" s="44">
        <f>E7*14.49/30</f>
        <v>21.734999999999999</v>
      </c>
    </row>
    <row r="8" spans="1:11" ht="31.5" x14ac:dyDescent="0.25">
      <c r="A8" s="64"/>
      <c r="B8" s="6" t="s">
        <v>23</v>
      </c>
      <c r="C8" s="19" t="s">
        <v>21</v>
      </c>
      <c r="D8" s="48" t="s">
        <v>38</v>
      </c>
      <c r="E8" s="28">
        <v>30</v>
      </c>
      <c r="F8" s="29">
        <v>3.19</v>
      </c>
      <c r="G8" s="28">
        <f>E8*68.97/30</f>
        <v>68.97</v>
      </c>
      <c r="H8" s="28">
        <f>E8*1.68/30</f>
        <v>1.68</v>
      </c>
      <c r="I8" s="28">
        <f>E8*0.33/30</f>
        <v>0.33</v>
      </c>
      <c r="J8" s="44">
        <f>E8*14.82/30</f>
        <v>14.82</v>
      </c>
    </row>
    <row r="9" spans="1:11" ht="15.75" x14ac:dyDescent="0.25">
      <c r="A9" s="64"/>
      <c r="B9" s="6"/>
      <c r="C9" s="18"/>
      <c r="D9" s="23"/>
      <c r="E9" s="20">
        <f>E4+E5+E6+E7+E8</f>
        <v>520</v>
      </c>
      <c r="F9" s="20">
        <f>F4+F5+F6+F7+F8</f>
        <v>130.05000000000001</v>
      </c>
      <c r="G9" s="20">
        <f t="shared" ref="G9:J9" si="0">G4+G5+G6+G7+G8</f>
        <v>615.6925</v>
      </c>
      <c r="H9" s="20">
        <f t="shared" si="0"/>
        <v>24.807500000000001</v>
      </c>
      <c r="I9" s="20">
        <f t="shared" si="0"/>
        <v>21.83</v>
      </c>
      <c r="J9" s="45">
        <f t="shared" si="0"/>
        <v>79.62</v>
      </c>
    </row>
    <row r="10" spans="1:11" x14ac:dyDescent="0.25">
      <c r="A10" s="37" t="s">
        <v>12</v>
      </c>
      <c r="B10" s="12"/>
      <c r="C10" s="7"/>
      <c r="D10" s="8"/>
      <c r="E10" s="9"/>
      <c r="F10" s="10"/>
      <c r="G10" s="9"/>
      <c r="H10" s="9"/>
      <c r="I10" s="9"/>
      <c r="J10" s="11"/>
    </row>
    <row r="11" spans="1:11" ht="15.75" x14ac:dyDescent="0.25">
      <c r="A11" s="37"/>
      <c r="B11" s="7"/>
      <c r="C11" s="7"/>
      <c r="D11" s="49"/>
      <c r="E11" s="9"/>
      <c r="F11" s="56"/>
      <c r="G11" s="57"/>
      <c r="H11" s="57"/>
      <c r="I11" s="57"/>
      <c r="J11" s="58"/>
    </row>
    <row r="12" spans="1:11" ht="31.5" x14ac:dyDescent="0.25">
      <c r="A12" s="37" t="s">
        <v>13</v>
      </c>
      <c r="B12" s="6" t="s">
        <v>14</v>
      </c>
      <c r="C12" s="30" t="s">
        <v>34</v>
      </c>
      <c r="D12" s="50" t="s">
        <v>33</v>
      </c>
      <c r="E12" s="21">
        <v>60</v>
      </c>
      <c r="F12" s="27">
        <v>8.81</v>
      </c>
      <c r="G12" s="55">
        <f>59.31*E12/60</f>
        <v>59.310000000000009</v>
      </c>
      <c r="H12" s="22">
        <f>0.77*E12/60</f>
        <v>0.77</v>
      </c>
      <c r="I12" s="22">
        <f>3.58*E12/60</f>
        <v>3.58</v>
      </c>
      <c r="J12" s="22">
        <f>6*E12/60</f>
        <v>6</v>
      </c>
      <c r="K12" s="15"/>
    </row>
    <row r="13" spans="1:11" ht="31.5" x14ac:dyDescent="0.25">
      <c r="A13" s="37"/>
      <c r="B13" s="6" t="s">
        <v>15</v>
      </c>
      <c r="C13" s="32" t="s">
        <v>28</v>
      </c>
      <c r="D13" s="51" t="s">
        <v>35</v>
      </c>
      <c r="E13" s="28">
        <v>200</v>
      </c>
      <c r="F13" s="27">
        <v>32.46</v>
      </c>
      <c r="G13" s="55">
        <f>116.8*E13/200</f>
        <v>116.8</v>
      </c>
      <c r="H13" s="61">
        <f>3.5*E13/200</f>
        <v>3.5</v>
      </c>
      <c r="I13" s="61">
        <f>7.22*E13/200</f>
        <v>7.22</v>
      </c>
      <c r="J13" s="61">
        <f>9.4*E13/200</f>
        <v>9.4</v>
      </c>
      <c r="K13" s="16"/>
    </row>
    <row r="14" spans="1:11" ht="15.75" x14ac:dyDescent="0.25">
      <c r="A14" s="37"/>
      <c r="B14" s="47" t="s">
        <v>22</v>
      </c>
      <c r="C14" s="32" t="s">
        <v>42</v>
      </c>
      <c r="D14" s="52" t="s">
        <v>39</v>
      </c>
      <c r="E14" s="28">
        <v>95</v>
      </c>
      <c r="F14" s="27">
        <v>75.209999999999994</v>
      </c>
      <c r="G14" s="55">
        <f>207.54*E14/90</f>
        <v>219.07</v>
      </c>
      <c r="H14" s="61">
        <f>11.61*E14/90</f>
        <v>12.255000000000001</v>
      </c>
      <c r="I14" s="61">
        <f>12.06*E14/90</f>
        <v>12.73</v>
      </c>
      <c r="J14" s="61">
        <f>13.14*E14/90</f>
        <v>13.87</v>
      </c>
      <c r="K14" s="16"/>
    </row>
    <row r="15" spans="1:11" ht="15.75" x14ac:dyDescent="0.25">
      <c r="A15" s="37"/>
      <c r="B15" s="54" t="s">
        <v>16</v>
      </c>
      <c r="C15" s="32" t="s">
        <v>41</v>
      </c>
      <c r="D15" s="51" t="s">
        <v>40</v>
      </c>
      <c r="E15" s="28">
        <v>150</v>
      </c>
      <c r="F15" s="27">
        <v>19.559999999999999</v>
      </c>
      <c r="G15" s="55">
        <f>87*E15/150</f>
        <v>87</v>
      </c>
      <c r="H15" s="61">
        <f>3.25*E15/150</f>
        <v>3.25</v>
      </c>
      <c r="I15" s="61">
        <f>2.8*E15/150</f>
        <v>2.8</v>
      </c>
      <c r="J15" s="61">
        <f>11.9*E15/150</f>
        <v>11.9</v>
      </c>
      <c r="K15" s="16"/>
    </row>
    <row r="16" spans="1:11" ht="15.75" x14ac:dyDescent="0.25">
      <c r="A16" s="37"/>
      <c r="B16" s="54" t="s">
        <v>17</v>
      </c>
      <c r="C16" s="32" t="s">
        <v>29</v>
      </c>
      <c r="D16" s="51" t="s">
        <v>32</v>
      </c>
      <c r="E16" s="28">
        <v>200</v>
      </c>
      <c r="F16" s="29">
        <v>5.67</v>
      </c>
      <c r="G16" s="55">
        <f>111*E16/200</f>
        <v>111</v>
      </c>
      <c r="H16" s="61">
        <v>0</v>
      </c>
      <c r="I16" s="61">
        <v>0</v>
      </c>
      <c r="J16" s="61">
        <f>27.8*E16/200</f>
        <v>27.8</v>
      </c>
      <c r="K16" s="16"/>
    </row>
    <row r="17" spans="1:11" ht="15.75" x14ac:dyDescent="0.25">
      <c r="A17" s="37"/>
      <c r="B17" s="13" t="s">
        <v>27</v>
      </c>
      <c r="C17" s="18" t="s">
        <v>21</v>
      </c>
      <c r="D17" s="53" t="s">
        <v>31</v>
      </c>
      <c r="E17" s="28">
        <v>46</v>
      </c>
      <c r="F17" s="29">
        <v>4.8899999999999997</v>
      </c>
      <c r="G17" s="55">
        <f>70.14*E17/30</f>
        <v>107.548</v>
      </c>
      <c r="H17" s="61">
        <f>2.37*E17/30</f>
        <v>3.6340000000000003</v>
      </c>
      <c r="I17" s="61">
        <f>0.3*E17/30</f>
        <v>0.45999999999999996</v>
      </c>
      <c r="J17" s="61">
        <f>14.49*E17/30</f>
        <v>22.218</v>
      </c>
      <c r="K17" s="16"/>
    </row>
    <row r="18" spans="1:11" ht="31.5" x14ac:dyDescent="0.25">
      <c r="A18" s="37"/>
      <c r="B18" s="13" t="s">
        <v>23</v>
      </c>
      <c r="C18" s="32" t="s">
        <v>21</v>
      </c>
      <c r="D18" s="53" t="s">
        <v>38</v>
      </c>
      <c r="E18" s="28">
        <v>40</v>
      </c>
      <c r="F18" s="25">
        <v>4.25</v>
      </c>
      <c r="G18" s="55">
        <f>68.97*E18/30</f>
        <v>91.960000000000008</v>
      </c>
      <c r="H18" s="25">
        <f>1.68*E18/30</f>
        <v>2.2400000000000002</v>
      </c>
      <c r="I18" s="25">
        <f>0.33*E18/30</f>
        <v>0.44000000000000006</v>
      </c>
      <c r="J18" s="25">
        <f>14.82*E18/30</f>
        <v>19.759999999999998</v>
      </c>
      <c r="K18" s="16"/>
    </row>
    <row r="19" spans="1:11" ht="15.75" x14ac:dyDescent="0.25">
      <c r="A19" s="37"/>
      <c r="B19" s="13"/>
      <c r="C19" s="18"/>
      <c r="D19" s="17"/>
      <c r="E19" s="26">
        <f>E12+E13+E14+E15+E16+E17+E18</f>
        <v>791</v>
      </c>
      <c r="F19" s="59">
        <f>F12+F13+F14+F15+F16+F17+F18</f>
        <v>150.84999999999997</v>
      </c>
      <c r="G19" s="59">
        <f t="shared" ref="G19:J19" si="1">G12+G13+G14+G15+G16+G17+G18</f>
        <v>792.6880000000001</v>
      </c>
      <c r="H19" s="59">
        <f t="shared" si="1"/>
        <v>25.649000000000001</v>
      </c>
      <c r="I19" s="59">
        <f t="shared" si="1"/>
        <v>27.230000000000004</v>
      </c>
      <c r="J19" s="60">
        <f t="shared" si="1"/>
        <v>110.94800000000001</v>
      </c>
    </row>
    <row r="20" spans="1:11" ht="15.75" thickBot="1" x14ac:dyDescent="0.3">
      <c r="A20" s="46"/>
      <c r="B20" s="1"/>
      <c r="C20" s="1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C4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HP_school13</cp:lastModifiedBy>
  <cp:lastPrinted>2021-05-18T10:32:40Z</cp:lastPrinted>
  <dcterms:created xsi:type="dcterms:W3CDTF">2015-06-05T18:19:34Z</dcterms:created>
  <dcterms:modified xsi:type="dcterms:W3CDTF">2026-09-25T07:28:14Z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